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76" windowWidth="13830" windowHeight="6780" tabRatio="602" activeTab="0"/>
  </bookViews>
  <sheets>
    <sheet name="上下水道料金計算シート" sheetId="1" r:id="rId1"/>
    <sheet name="料金設定シート" sheetId="2" r:id="rId2"/>
  </sheets>
  <definedNames>
    <definedName name="_xlnm.Print_Area" localSheetId="0">'上下水道料金計算シート'!$A$1:$O$43</definedName>
    <definedName name="下水道算定水量">'上下水道料金計算シート'!$E$15</definedName>
    <definedName name="下水道料金表">'料金設定シート'!$A$18:$K$25</definedName>
    <definedName name="口径">'上下水道料金計算シート'!$R$9</definedName>
    <definedName name="人数乗数基準">'料金設定シート'!$P$18</definedName>
    <definedName name="水道使用水量">'上下水道料金計算シート'!$E$5</definedName>
    <definedName name="水道料金表">'料金設定シート'!$A$5:$K$12</definedName>
    <definedName name="用途">'上下水道料金計算シート'!$R$7</definedName>
  </definedNames>
  <calcPr fullCalcOnLoad="1"/>
</workbook>
</file>

<file path=xl/sharedStrings.xml><?xml version="1.0" encoding="utf-8"?>
<sst xmlns="http://schemas.openxmlformats.org/spreadsheetml/2006/main" count="148" uniqueCount="77">
  <si>
    <t>使用水量は？</t>
  </si>
  <si>
    <t>用途は？</t>
  </si>
  <si>
    <t>メーター口径は？</t>
  </si>
  <si>
    <t>ｍ3</t>
  </si>
  <si>
    <t>用途</t>
  </si>
  <si>
    <t>公衆浴場用</t>
  </si>
  <si>
    <t>水道料金</t>
  </si>
  <si>
    <t>基本料金</t>
  </si>
  <si>
    <t>従量料金</t>
  </si>
  <si>
    <t>メーター料金</t>
  </si>
  <si>
    <t>基本水量</t>
  </si>
  <si>
    <t>従量水量</t>
  </si>
  <si>
    <t>円</t>
  </si>
  <si>
    <t>ｍ3×</t>
  </si>
  <si>
    <t>円/ｍ3</t>
  </si>
  <si>
    <t>①</t>
  </si>
  <si>
    <t>②</t>
  </si>
  <si>
    <t>③</t>
  </si>
  <si>
    <t>円＝</t>
  </si>
  <si>
    <t>＜入力項目＞</t>
  </si>
  <si>
    <t>＜入力手順＞</t>
  </si>
  <si>
    <t>←②用途を選択する。</t>
  </si>
  <si>
    <t>←③水道メーターの口径を選択する。</t>
  </si>
  <si>
    <t>一般用</t>
  </si>
  <si>
    <t>量水器使用料金</t>
  </si>
  <si>
    <t>口径</t>
  </si>
  <si>
    <t>使用料金（税込み）</t>
  </si>
  <si>
    <t>１３</t>
  </si>
  <si>
    <t>２０</t>
  </si>
  <si>
    <t>２５</t>
  </si>
  <si>
    <t>３０</t>
  </si>
  <si>
    <t>４０</t>
  </si>
  <si>
    <t>５０</t>
  </si>
  <si>
    <t>単価</t>
  </si>
  <si>
    <t>計算可否サイン</t>
  </si>
  <si>
    <t>計算対象水量</t>
  </si>
  <si>
    <t>コントロールエリア</t>
  </si>
  <si>
    <t>ｍ3×</t>
  </si>
  <si>
    <t>←①上水使用水量を入力する。</t>
  </si>
  <si>
    <t>【上水道】</t>
  </si>
  <si>
    <t>【下水道】</t>
  </si>
  <si>
    <t>下水道料金</t>
  </si>
  <si>
    <t>④</t>
  </si>
  <si>
    <t>下水道使用区分は？</t>
  </si>
  <si>
    <t>下水道使用区分</t>
  </si>
  <si>
    <t>上水のみ</t>
  </si>
  <si>
    <t>井戸のみ</t>
  </si>
  <si>
    <t>併用</t>
  </si>
  <si>
    <t>⑤</t>
  </si>
  <si>
    <t>世帯人数は？</t>
  </si>
  <si>
    <t>人</t>
  </si>
  <si>
    <t>未接続</t>
  </si>
  <si>
    <t>⇒下水道算定水量</t>
  </si>
  <si>
    <t>世帯人数乗数水量</t>
  </si>
  <si>
    <t>ｍ３</t>
  </si>
  <si>
    <t>７５</t>
  </si>
  <si>
    <r>
      <t>計算基準段階 m</t>
    </r>
    <r>
      <rPr>
        <vertAlign val="superscript"/>
        <sz val="11"/>
        <rFont val="ＭＳ Ｐゴシック"/>
        <family val="3"/>
      </rPr>
      <t>3</t>
    </r>
  </si>
  <si>
    <t>ｍ3×</t>
  </si>
  <si>
    <t>円/ｍ3</t>
  </si>
  <si>
    <t>計算要否サイン</t>
  </si>
  <si>
    <t>←④下水道の使用区分を選択する。</t>
  </si>
  <si>
    <t>（未使用は空白を選択する。）</t>
  </si>
  <si>
    <t>←⑤下水道の場合人数を入力する。</t>
  </si>
  <si>
    <t>上下水道料金請求額</t>
  </si>
  <si>
    <t>⇒</t>
  </si>
  <si>
    <t>⇒</t>
  </si>
  <si>
    <t>《超過料金計算内訳》</t>
  </si>
  <si>
    <t>超過料金</t>
  </si>
  <si>
    <t>営業用</t>
  </si>
  <si>
    <t>工業用</t>
  </si>
  <si>
    <t>一時使用（工事等）</t>
  </si>
  <si>
    <t>一時使用（消火栓）</t>
  </si>
  <si>
    <t>志賀町上下水道料金計算表</t>
  </si>
  <si>
    <t>官公署・学校用</t>
  </si>
  <si>
    <t>公共・事業用</t>
  </si>
  <si>
    <t>適用：令和元年10月1日使用分～</t>
  </si>
  <si>
    <t>志賀町上下水道料金表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</si>
</sst>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&quot;φ&quot;@"/>
    <numFmt numFmtId="182" formatCode="#,###&quot;円　&quot;"/>
    <numFmt numFmtId="183" formatCode="###&quot;～&quot;"/>
    <numFmt numFmtId="18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57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8" xfId="49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181" fontId="0" fillId="0" borderId="19" xfId="0" applyNumberFormat="1" applyBorder="1" applyAlignment="1">
      <alignment horizontal="center"/>
    </xf>
    <xf numFmtId="182" fontId="0" fillId="0" borderId="19" xfId="0" applyNumberFormat="1" applyBorder="1" applyAlignment="1">
      <alignment vertical="center"/>
    </xf>
    <xf numFmtId="38" fontId="5" fillId="0" borderId="0" xfId="49" applyFont="1" applyAlignment="1">
      <alignment vertical="center"/>
    </xf>
    <xf numFmtId="38" fontId="6" fillId="0" borderId="18" xfId="0" applyNumberFormat="1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83" fontId="0" fillId="35" borderId="20" xfId="0" applyNumberFormat="1" applyFill="1" applyBorder="1" applyAlignment="1">
      <alignment vertical="center"/>
    </xf>
    <xf numFmtId="38" fontId="0" fillId="35" borderId="21" xfId="49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3" fontId="0" fillId="35" borderId="23" xfId="0" applyNumberForma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24" xfId="0" applyBorder="1" applyAlignment="1">
      <alignment vertical="center"/>
    </xf>
    <xf numFmtId="183" fontId="0" fillId="35" borderId="25" xfId="0" applyNumberFormat="1" applyFill="1" applyBorder="1" applyAlignment="1">
      <alignment vertical="center"/>
    </xf>
    <xf numFmtId="38" fontId="0" fillId="35" borderId="18" xfId="49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83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0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180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27" xfId="49" applyFont="1" applyBorder="1" applyAlignment="1">
      <alignment vertical="center"/>
    </xf>
    <xf numFmtId="18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184" fontId="0" fillId="33" borderId="33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184" fontId="0" fillId="0" borderId="34" xfId="0" applyNumberForma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SheetLayoutView="100" zoomScalePageLayoutView="0" workbookViewId="0" topLeftCell="A16">
      <selection activeCell="S34" sqref="S34"/>
    </sheetView>
  </sheetViews>
  <sheetFormatPr defaultColWidth="9.00390625" defaultRowHeight="13.5"/>
  <cols>
    <col min="1" max="1" width="2.625" style="0" customWidth="1"/>
    <col min="2" max="2" width="3.375" style="0" bestFit="1" customWidth="1"/>
    <col min="5" max="5" width="10.25390625" style="0" bestFit="1" customWidth="1"/>
    <col min="6" max="6" width="4.25390625" style="0" bestFit="1" customWidth="1"/>
    <col min="7" max="7" width="3.125" style="0" customWidth="1"/>
    <col min="8" max="8" width="8.875" style="0" customWidth="1"/>
    <col min="9" max="9" width="9.25390625" style="0" bestFit="1" customWidth="1"/>
    <col min="10" max="10" width="5.25390625" style="0" customWidth="1"/>
    <col min="11" max="11" width="6.875" style="0" customWidth="1"/>
    <col min="12" max="12" width="6.125" style="0" customWidth="1"/>
    <col min="13" max="13" width="8.375" style="0" bestFit="1" customWidth="1"/>
    <col min="14" max="14" width="7.125" style="0" customWidth="1"/>
    <col min="15" max="16" width="2.625" style="0" customWidth="1"/>
    <col min="18" max="18" width="16.375" style="0" bestFit="1" customWidth="1"/>
    <col min="19" max="19" width="7.375" style="0" customWidth="1"/>
    <col min="20" max="20" width="14.375" style="0" bestFit="1" customWidth="1"/>
    <col min="21" max="21" width="13.00390625" style="0" bestFit="1" customWidth="1"/>
  </cols>
  <sheetData>
    <row r="1" spans="1:10" ht="18.75">
      <c r="A1" s="60" t="s">
        <v>72</v>
      </c>
      <c r="J1" t="s">
        <v>75</v>
      </c>
    </row>
    <row r="3" spans="1:22" ht="13.5">
      <c r="A3" s="74" t="s">
        <v>19</v>
      </c>
      <c r="B3" s="75"/>
      <c r="C3" s="75"/>
      <c r="D3" s="75"/>
      <c r="E3" s="75"/>
      <c r="F3" s="75"/>
      <c r="G3" s="75"/>
      <c r="H3" s="75"/>
      <c r="I3" s="76"/>
      <c r="J3" s="71" t="s">
        <v>20</v>
      </c>
      <c r="K3" s="72"/>
      <c r="L3" s="72"/>
      <c r="M3" s="72"/>
      <c r="N3" s="72"/>
      <c r="O3" s="73"/>
      <c r="Q3" s="14"/>
      <c r="R3" s="29" t="s">
        <v>36</v>
      </c>
      <c r="S3" s="14"/>
      <c r="T3" s="14"/>
      <c r="U3" s="14"/>
      <c r="V3" s="14"/>
    </row>
    <row r="4" spans="1:22" ht="14.25" thickBot="1">
      <c r="A4" s="4"/>
      <c r="B4" s="5"/>
      <c r="C4" s="6"/>
      <c r="D4" s="6"/>
      <c r="E4" s="6"/>
      <c r="F4" s="6"/>
      <c r="G4" s="6"/>
      <c r="H4" s="6"/>
      <c r="I4" s="6"/>
      <c r="J4" s="11"/>
      <c r="K4" s="15"/>
      <c r="L4" s="15"/>
      <c r="M4" s="15"/>
      <c r="N4" s="15"/>
      <c r="O4" s="16"/>
      <c r="Q4" s="14"/>
      <c r="R4" s="14"/>
      <c r="S4" s="14"/>
      <c r="T4" s="14"/>
      <c r="U4" s="14"/>
      <c r="V4" s="14"/>
    </row>
    <row r="5" spans="1:22" ht="13.5">
      <c r="A5" s="7"/>
      <c r="B5" s="8" t="s">
        <v>15</v>
      </c>
      <c r="C5" s="8" t="s">
        <v>0</v>
      </c>
      <c r="D5" s="8"/>
      <c r="E5" s="63">
        <v>1671</v>
      </c>
      <c r="F5" s="8" t="s">
        <v>3</v>
      </c>
      <c r="G5" s="8"/>
      <c r="H5" s="8"/>
      <c r="I5" s="8"/>
      <c r="J5" s="12" t="s">
        <v>38</v>
      </c>
      <c r="K5" s="17"/>
      <c r="L5" s="17"/>
      <c r="M5" s="17"/>
      <c r="N5" s="17"/>
      <c r="O5" s="18"/>
      <c r="Q5" s="14"/>
      <c r="R5" s="14"/>
      <c r="S5" s="14"/>
      <c r="T5" s="14"/>
      <c r="U5" s="14"/>
      <c r="V5" s="14"/>
    </row>
    <row r="6" spans="1:22" ht="14.25" thickBot="1">
      <c r="A6" s="7"/>
      <c r="B6" s="8"/>
      <c r="C6" s="8"/>
      <c r="D6" s="8"/>
      <c r="E6" s="8"/>
      <c r="F6" s="8"/>
      <c r="G6" s="8"/>
      <c r="H6" s="8"/>
      <c r="I6" s="8"/>
      <c r="J6" s="12"/>
      <c r="K6" s="17"/>
      <c r="L6" s="17"/>
      <c r="M6" s="17"/>
      <c r="N6" s="17"/>
      <c r="O6" s="18"/>
      <c r="Q6" s="14"/>
      <c r="R6" s="14"/>
      <c r="S6" s="14"/>
      <c r="T6" s="14"/>
      <c r="U6" s="14"/>
      <c r="V6" s="14"/>
    </row>
    <row r="7" spans="1:22" ht="14.25" thickBot="1">
      <c r="A7" s="7"/>
      <c r="B7" s="8" t="s">
        <v>16</v>
      </c>
      <c r="C7" s="8" t="s">
        <v>1</v>
      </c>
      <c r="D7" s="8"/>
      <c r="E7" s="64"/>
      <c r="F7" s="8"/>
      <c r="G7" s="8"/>
      <c r="H7" s="8"/>
      <c r="I7" s="8"/>
      <c r="J7" s="12" t="s">
        <v>21</v>
      </c>
      <c r="K7" s="17"/>
      <c r="L7" s="17"/>
      <c r="M7" s="17"/>
      <c r="N7" s="17"/>
      <c r="O7" s="18"/>
      <c r="Q7" s="14"/>
      <c r="R7" s="65">
        <v>3</v>
      </c>
      <c r="S7" s="14"/>
      <c r="T7" s="14"/>
      <c r="U7" s="14"/>
      <c r="V7" s="14"/>
    </row>
    <row r="8" spans="1:22" ht="14.25" thickBot="1">
      <c r="A8" s="7"/>
      <c r="B8" s="8"/>
      <c r="C8" s="8"/>
      <c r="D8" s="8"/>
      <c r="E8" s="8"/>
      <c r="F8" s="8"/>
      <c r="G8" s="8"/>
      <c r="H8" s="8"/>
      <c r="I8" s="8"/>
      <c r="J8" s="12"/>
      <c r="K8" s="17"/>
      <c r="L8" s="17"/>
      <c r="M8" s="17"/>
      <c r="N8" s="17"/>
      <c r="O8" s="18"/>
      <c r="Q8" s="14"/>
      <c r="R8" s="14"/>
      <c r="S8" s="14"/>
      <c r="T8" s="14"/>
      <c r="U8" s="14"/>
      <c r="V8" s="14"/>
    </row>
    <row r="9" spans="1:22" ht="14.25" thickBot="1">
      <c r="A9" s="7"/>
      <c r="B9" s="8" t="s">
        <v>17</v>
      </c>
      <c r="C9" s="8" t="s">
        <v>2</v>
      </c>
      <c r="D9" s="8"/>
      <c r="E9" s="64"/>
      <c r="F9" s="8"/>
      <c r="G9" s="8"/>
      <c r="H9" s="8"/>
      <c r="I9" s="8"/>
      <c r="J9" s="12" t="s">
        <v>22</v>
      </c>
      <c r="K9" s="17"/>
      <c r="L9" s="17"/>
      <c r="M9" s="17"/>
      <c r="N9" s="17"/>
      <c r="O9" s="18"/>
      <c r="Q9" s="14"/>
      <c r="R9" s="65">
        <v>7</v>
      </c>
      <c r="S9" s="14"/>
      <c r="T9" s="14"/>
      <c r="U9" s="14"/>
      <c r="V9" s="14"/>
    </row>
    <row r="10" spans="1:22" ht="14.25" thickBot="1">
      <c r="A10" s="7"/>
      <c r="B10" s="8"/>
      <c r="C10" s="8"/>
      <c r="D10" s="8"/>
      <c r="E10" s="8"/>
      <c r="F10" s="8"/>
      <c r="G10" s="8"/>
      <c r="H10" s="8"/>
      <c r="I10" s="8"/>
      <c r="J10" s="12"/>
      <c r="K10" s="17"/>
      <c r="L10" s="17"/>
      <c r="M10" s="17"/>
      <c r="N10" s="17"/>
      <c r="O10" s="18"/>
      <c r="Q10" s="14"/>
      <c r="R10" s="14"/>
      <c r="S10" s="14"/>
      <c r="T10" s="14"/>
      <c r="U10" s="14"/>
      <c r="V10" s="14"/>
    </row>
    <row r="11" spans="1:22" ht="14.25" thickBot="1">
      <c r="A11" s="7"/>
      <c r="B11" s="8" t="s">
        <v>42</v>
      </c>
      <c r="C11" s="8" t="s">
        <v>43</v>
      </c>
      <c r="D11" s="8"/>
      <c r="E11" s="64"/>
      <c r="F11" s="8"/>
      <c r="G11" s="8"/>
      <c r="H11" s="8"/>
      <c r="I11" s="8"/>
      <c r="J11" s="12" t="s">
        <v>60</v>
      </c>
      <c r="K11" s="17"/>
      <c r="L11" s="17"/>
      <c r="M11" s="17"/>
      <c r="N11" s="17"/>
      <c r="O11" s="18"/>
      <c r="Q11" s="14"/>
      <c r="R11" s="65">
        <v>1</v>
      </c>
      <c r="S11" s="14"/>
      <c r="T11" s="14"/>
      <c r="U11" s="14"/>
      <c r="V11" s="14"/>
    </row>
    <row r="12" spans="1:22" ht="14.25" thickBot="1">
      <c r="A12" s="7"/>
      <c r="B12" s="8"/>
      <c r="C12" s="8"/>
      <c r="D12" s="8"/>
      <c r="E12" s="8"/>
      <c r="F12" s="8"/>
      <c r="G12" s="8"/>
      <c r="H12" s="8"/>
      <c r="I12" s="8"/>
      <c r="J12" s="12"/>
      <c r="K12" s="17" t="s">
        <v>61</v>
      </c>
      <c r="L12" s="17"/>
      <c r="M12" s="17"/>
      <c r="N12" s="17"/>
      <c r="O12" s="18"/>
      <c r="Q12" s="14"/>
      <c r="R12" s="14"/>
      <c r="S12" s="14"/>
      <c r="T12" s="14"/>
      <c r="U12" s="14"/>
      <c r="V12" s="14"/>
    </row>
    <row r="13" spans="1:22" ht="13.5">
      <c r="A13" s="7"/>
      <c r="B13" s="8" t="s">
        <v>48</v>
      </c>
      <c r="C13" s="8" t="s">
        <v>49</v>
      </c>
      <c r="D13" s="8"/>
      <c r="E13" s="63">
        <v>4</v>
      </c>
      <c r="F13" s="8" t="s">
        <v>50</v>
      </c>
      <c r="G13" s="8"/>
      <c r="H13" s="8"/>
      <c r="I13" s="8"/>
      <c r="J13" s="12" t="s">
        <v>62</v>
      </c>
      <c r="K13" s="17"/>
      <c r="L13" s="17"/>
      <c r="M13" s="17"/>
      <c r="N13" s="17"/>
      <c r="O13" s="18"/>
      <c r="Q13" s="14"/>
      <c r="R13" s="14"/>
      <c r="S13" s="14"/>
      <c r="T13" s="14"/>
      <c r="U13" s="14"/>
      <c r="V13" s="14"/>
    </row>
    <row r="14" spans="1:22" ht="13.5">
      <c r="A14" s="7"/>
      <c r="B14" s="8"/>
      <c r="C14" s="8"/>
      <c r="D14" s="8"/>
      <c r="E14" s="8"/>
      <c r="F14" s="8"/>
      <c r="G14" s="8"/>
      <c r="H14" s="8"/>
      <c r="I14" s="8"/>
      <c r="J14" s="12"/>
      <c r="K14" s="17"/>
      <c r="L14" s="17"/>
      <c r="M14" s="17"/>
      <c r="N14" s="17"/>
      <c r="O14" s="18"/>
      <c r="Q14" s="14"/>
      <c r="R14" s="14"/>
      <c r="S14" s="14"/>
      <c r="T14" s="14"/>
      <c r="U14" s="14"/>
      <c r="V14" s="14"/>
    </row>
    <row r="15" spans="1:22" ht="13.5">
      <c r="A15" s="7"/>
      <c r="B15" s="8"/>
      <c r="C15" s="8" t="s">
        <v>52</v>
      </c>
      <c r="D15" s="8"/>
      <c r="E15" s="61">
        <f>CHOOSE(R11,水道使用水量,E13*人数乗数基準,IF(水道使用水量&gt;E13*人数乗数基準,水道使用水量,E13*人数乗数基準),0)</f>
        <v>1671</v>
      </c>
      <c r="F15" s="8" t="s">
        <v>3</v>
      </c>
      <c r="G15" s="8"/>
      <c r="H15" s="8"/>
      <c r="I15" s="8"/>
      <c r="J15" s="12"/>
      <c r="K15" s="17"/>
      <c r="L15" s="17"/>
      <c r="M15" s="17"/>
      <c r="N15" s="17"/>
      <c r="O15" s="18"/>
      <c r="Q15" s="14"/>
      <c r="R15" s="14"/>
      <c r="S15" s="14"/>
      <c r="T15" s="14"/>
      <c r="U15" s="14"/>
      <c r="V15" s="14"/>
    </row>
    <row r="16" spans="1:22" ht="13.5">
      <c r="A16" s="9"/>
      <c r="B16" s="10"/>
      <c r="C16" s="10"/>
      <c r="D16" s="10"/>
      <c r="E16" s="10"/>
      <c r="F16" s="10"/>
      <c r="G16" s="10"/>
      <c r="H16" s="10"/>
      <c r="I16" s="10"/>
      <c r="J16" s="13"/>
      <c r="K16" s="19"/>
      <c r="L16" s="19"/>
      <c r="M16" s="19"/>
      <c r="N16" s="19"/>
      <c r="O16" s="20"/>
      <c r="Q16" s="14"/>
      <c r="R16" s="14"/>
      <c r="S16" s="14"/>
      <c r="T16" s="14"/>
      <c r="U16" s="14"/>
      <c r="V16" s="14"/>
    </row>
    <row r="18" spans="2:8" ht="14.25" thickBot="1">
      <c r="B18" s="21" t="s">
        <v>63</v>
      </c>
      <c r="C18" s="21"/>
      <c r="D18" s="21"/>
      <c r="E18" s="28">
        <f>E20+E32</f>
        <v>352385</v>
      </c>
      <c r="F18" s="21" t="s">
        <v>12</v>
      </c>
      <c r="G18" s="3"/>
      <c r="H18" s="3"/>
    </row>
    <row r="20" spans="2:21" ht="16.5" thickBot="1">
      <c r="B20" s="21" t="s">
        <v>6</v>
      </c>
      <c r="C20" s="21"/>
      <c r="D20" s="21"/>
      <c r="E20" s="28">
        <f>SUM(E21:E24)</f>
        <v>297242</v>
      </c>
      <c r="F20" s="21" t="s">
        <v>12</v>
      </c>
      <c r="G20" s="3"/>
      <c r="H20" s="3"/>
      <c r="Q20" s="51"/>
      <c r="R20" s="46" t="s">
        <v>56</v>
      </c>
      <c r="S20" s="46" t="s">
        <v>33</v>
      </c>
      <c r="T20" s="46" t="s">
        <v>59</v>
      </c>
      <c r="U20" s="46" t="s">
        <v>35</v>
      </c>
    </row>
    <row r="21" spans="3:21" ht="14.25" thickBot="1">
      <c r="C21" t="s">
        <v>7</v>
      </c>
      <c r="E21" s="56">
        <f>S21</f>
        <v>8800</v>
      </c>
      <c r="F21" t="s">
        <v>12</v>
      </c>
      <c r="H21" t="s">
        <v>66</v>
      </c>
      <c r="Q21" s="51" t="s">
        <v>10</v>
      </c>
      <c r="R21" s="57">
        <f>INDEX(水道料金表,用途,3)</f>
        <v>50</v>
      </c>
      <c r="S21" s="57">
        <f>INDEX(水道料金表,用途,2)</f>
        <v>8800</v>
      </c>
      <c r="T21" s="66"/>
      <c r="U21" s="67"/>
    </row>
    <row r="22" spans="3:21" ht="13.5">
      <c r="C22" t="s">
        <v>67</v>
      </c>
      <c r="E22" s="27">
        <f>SUM(I22:I29)</f>
        <v>285296</v>
      </c>
      <c r="F22" t="s">
        <v>12</v>
      </c>
      <c r="G22" t="s">
        <v>64</v>
      </c>
      <c r="H22" s="31">
        <f aca="true" t="shared" si="0" ref="H22:H28">R22</f>
        <v>1</v>
      </c>
      <c r="I22" s="32">
        <f aca="true" t="shared" si="1" ref="I22:I28">K22*M22</f>
        <v>0</v>
      </c>
      <c r="J22" s="33" t="s">
        <v>18</v>
      </c>
      <c r="K22" s="34">
        <f aca="true" t="shared" si="2" ref="K22:K28">IF(U22=0,0,U22)</f>
        <v>0</v>
      </c>
      <c r="L22" s="35" t="s">
        <v>13</v>
      </c>
      <c r="M22" s="34">
        <f aca="true" t="shared" si="3" ref="M22:M28">S22</f>
        <v>0</v>
      </c>
      <c r="N22" s="36" t="s">
        <v>14</v>
      </c>
      <c r="Q22" s="68" t="s">
        <v>11</v>
      </c>
      <c r="R22" s="58">
        <f>IF(ISBLANK('料金設定シート'!D4),"",'料金設定シート'!D4)</f>
        <v>1</v>
      </c>
      <c r="S22" s="57">
        <f>INDEX(水道料金表,用途,4)</f>
        <v>0</v>
      </c>
      <c r="T22" s="59">
        <f aca="true" t="shared" si="4" ref="T22:T29">IF(AND(水道使用水量&gt;=R22,R22&gt;=$R$21),1,0)</f>
        <v>0</v>
      </c>
      <c r="U22" s="59">
        <f aca="true" t="shared" si="5" ref="U22:U29">IF(T22=0,0,IF(T23=0,水道使用水量-R22+1,R23-R22))</f>
        <v>0</v>
      </c>
    </row>
    <row r="23" spans="3:21" ht="13.5">
      <c r="C23" t="s">
        <v>9</v>
      </c>
      <c r="E23" s="27">
        <f>CHOOSE(R9,'料金設定シート'!N5,'料金設定シート'!N6,'料金設定シート'!N7,'料金設定シート'!N8,'料金設定シート'!N9,'料金設定シート'!N10,'料金設定シート'!N11,'料金設定シート'!N12)</f>
        <v>3146</v>
      </c>
      <c r="F23" t="s">
        <v>12</v>
      </c>
      <c r="H23" s="37">
        <f t="shared" si="0"/>
        <v>11</v>
      </c>
      <c r="I23" s="38">
        <f t="shared" si="1"/>
        <v>0</v>
      </c>
      <c r="J23" s="39" t="s">
        <v>18</v>
      </c>
      <c r="K23" s="40">
        <f>IF(U23=0,0,U23)</f>
        <v>0</v>
      </c>
      <c r="L23" s="3" t="s">
        <v>37</v>
      </c>
      <c r="M23" s="40">
        <f t="shared" si="3"/>
        <v>0</v>
      </c>
      <c r="N23" s="41" t="s">
        <v>14</v>
      </c>
      <c r="Q23" s="69"/>
      <c r="R23" s="58">
        <f>IF(ISBLANK('料金設定シート'!E4),"",'料金設定シート'!E4)</f>
        <v>11</v>
      </c>
      <c r="S23" s="57">
        <f>INDEX(水道料金表,用途,5)</f>
        <v>0</v>
      </c>
      <c r="T23" s="59">
        <f t="shared" si="4"/>
        <v>0</v>
      </c>
      <c r="U23" s="59">
        <f t="shared" si="5"/>
        <v>0</v>
      </c>
    </row>
    <row r="24" spans="5:21" ht="13.5">
      <c r="E24" s="2"/>
      <c r="H24" s="37">
        <f t="shared" si="0"/>
        <v>16</v>
      </c>
      <c r="I24" s="38">
        <f t="shared" si="1"/>
        <v>0</v>
      </c>
      <c r="J24" s="39" t="s">
        <v>18</v>
      </c>
      <c r="K24" s="40">
        <f t="shared" si="2"/>
        <v>0</v>
      </c>
      <c r="L24" s="3" t="s">
        <v>13</v>
      </c>
      <c r="M24" s="40">
        <f t="shared" si="3"/>
        <v>0</v>
      </c>
      <c r="N24" s="41" t="s">
        <v>14</v>
      </c>
      <c r="Q24" s="69"/>
      <c r="R24" s="58">
        <f>IF(ISBLANK('料金設定シート'!F4),"",'料金設定シート'!F4)</f>
        <v>16</v>
      </c>
      <c r="S24" s="57">
        <f>INDEX(水道料金表,用途,6)</f>
        <v>0</v>
      </c>
      <c r="T24" s="59">
        <f t="shared" si="4"/>
        <v>0</v>
      </c>
      <c r="U24" s="59">
        <f t="shared" si="5"/>
        <v>0</v>
      </c>
    </row>
    <row r="25" spans="8:21" ht="13.5">
      <c r="H25" s="37">
        <f t="shared" si="0"/>
        <v>51</v>
      </c>
      <c r="I25" s="38">
        <f t="shared" si="1"/>
        <v>8800</v>
      </c>
      <c r="J25" s="39" t="s">
        <v>18</v>
      </c>
      <c r="K25" s="40">
        <f t="shared" si="2"/>
        <v>50</v>
      </c>
      <c r="L25" s="3" t="s">
        <v>37</v>
      </c>
      <c r="M25" s="40">
        <f t="shared" si="3"/>
        <v>176</v>
      </c>
      <c r="N25" s="41" t="s">
        <v>14</v>
      </c>
      <c r="Q25" s="69"/>
      <c r="R25" s="58">
        <f>IF(ISBLANK('料金設定シート'!G4),"",'料金設定シート'!G4)</f>
        <v>51</v>
      </c>
      <c r="S25" s="57">
        <f>INDEX(水道料金表,用途,7)</f>
        <v>176</v>
      </c>
      <c r="T25" s="59">
        <f t="shared" si="4"/>
        <v>1</v>
      </c>
      <c r="U25" s="59">
        <f t="shared" si="5"/>
        <v>50</v>
      </c>
    </row>
    <row r="26" spans="8:21" ht="13.5">
      <c r="H26" s="37">
        <f t="shared" si="0"/>
        <v>101</v>
      </c>
      <c r="I26" s="38">
        <f t="shared" si="1"/>
        <v>17600</v>
      </c>
      <c r="J26" s="39" t="s">
        <v>18</v>
      </c>
      <c r="K26" s="40">
        <f t="shared" si="2"/>
        <v>100</v>
      </c>
      <c r="L26" s="3" t="s">
        <v>13</v>
      </c>
      <c r="M26" s="40">
        <f t="shared" si="3"/>
        <v>176</v>
      </c>
      <c r="N26" s="41" t="s">
        <v>14</v>
      </c>
      <c r="Q26" s="69"/>
      <c r="R26" s="58">
        <f>IF(ISBLANK('料金設定シート'!H4),"",'料金設定シート'!H4)</f>
        <v>101</v>
      </c>
      <c r="S26" s="57">
        <f>INDEX(水道料金表,用途,8)</f>
        <v>176</v>
      </c>
      <c r="T26" s="59">
        <f t="shared" si="4"/>
        <v>1</v>
      </c>
      <c r="U26" s="59">
        <f t="shared" si="5"/>
        <v>100</v>
      </c>
    </row>
    <row r="27" spans="8:21" ht="13.5">
      <c r="H27" s="37">
        <f t="shared" si="0"/>
        <v>201</v>
      </c>
      <c r="I27" s="38">
        <f t="shared" si="1"/>
        <v>17600</v>
      </c>
      <c r="J27" s="39" t="s">
        <v>18</v>
      </c>
      <c r="K27" s="40">
        <f t="shared" si="2"/>
        <v>100</v>
      </c>
      <c r="L27" s="3" t="s">
        <v>37</v>
      </c>
      <c r="M27" s="40">
        <f t="shared" si="3"/>
        <v>176</v>
      </c>
      <c r="N27" s="41" t="s">
        <v>14</v>
      </c>
      <c r="Q27" s="69"/>
      <c r="R27" s="58">
        <f>IF(ISBLANK('料金設定シート'!I4),"",'料金設定シート'!I4)</f>
        <v>201</v>
      </c>
      <c r="S27" s="57">
        <f>INDEX(水道料金表,用途,9)</f>
        <v>176</v>
      </c>
      <c r="T27" s="59">
        <f t="shared" si="4"/>
        <v>1</v>
      </c>
      <c r="U27" s="59">
        <f t="shared" si="5"/>
        <v>100</v>
      </c>
    </row>
    <row r="28" spans="8:21" ht="13.5">
      <c r="H28" s="37">
        <f t="shared" si="0"/>
        <v>301</v>
      </c>
      <c r="I28" s="38">
        <f t="shared" si="1"/>
        <v>241296</v>
      </c>
      <c r="J28" s="39" t="s">
        <v>18</v>
      </c>
      <c r="K28" s="40">
        <f t="shared" si="2"/>
        <v>1371</v>
      </c>
      <c r="L28" s="3" t="s">
        <v>57</v>
      </c>
      <c r="M28" s="40">
        <f t="shared" si="3"/>
        <v>176</v>
      </c>
      <c r="N28" s="41" t="s">
        <v>58</v>
      </c>
      <c r="Q28" s="69"/>
      <c r="R28" s="58">
        <f>IF(ISBLANK('料金設定シート'!J4),"",'料金設定シート'!J4)</f>
        <v>301</v>
      </c>
      <c r="S28" s="57">
        <f>INDEX(水道料金表,用途,10)</f>
        <v>176</v>
      </c>
      <c r="T28" s="59">
        <f t="shared" si="4"/>
        <v>1</v>
      </c>
      <c r="U28" s="59">
        <f t="shared" si="5"/>
        <v>1371</v>
      </c>
    </row>
    <row r="29" spans="8:21" ht="14.25" thickBot="1">
      <c r="H29" s="42">
        <f>R29</f>
      </c>
      <c r="I29" s="43">
        <f>K29*M29</f>
        <v>0</v>
      </c>
      <c r="J29" s="44" t="s">
        <v>18</v>
      </c>
      <c r="K29" s="22">
        <f>IF(U29=0,0,U29)</f>
        <v>0</v>
      </c>
      <c r="L29" s="21" t="s">
        <v>57</v>
      </c>
      <c r="M29" s="22">
        <f>S29</f>
        <v>0</v>
      </c>
      <c r="N29" s="45" t="s">
        <v>58</v>
      </c>
      <c r="Q29" s="70"/>
      <c r="R29" s="58">
        <f>IF(ISBLANK('料金設定シート'!K4),"",'料金設定シート'!K4)</f>
      </c>
      <c r="S29" s="57">
        <f>INDEX(水道料金表,用途,11)</f>
        <v>0</v>
      </c>
      <c r="T29" s="59">
        <f t="shared" si="4"/>
        <v>0</v>
      </c>
      <c r="U29" s="59">
        <f t="shared" si="5"/>
        <v>0</v>
      </c>
    </row>
    <row r="32" spans="2:21" ht="16.5" thickBot="1">
      <c r="B32" s="21" t="s">
        <v>41</v>
      </c>
      <c r="C32" s="21"/>
      <c r="D32" s="21"/>
      <c r="E32" s="28">
        <f>SUM(E33:E34)</f>
        <v>55143</v>
      </c>
      <c r="F32" s="21" t="s">
        <v>12</v>
      </c>
      <c r="G32" s="3"/>
      <c r="H32" s="3"/>
      <c r="Q32" s="51"/>
      <c r="R32" s="46" t="s">
        <v>56</v>
      </c>
      <c r="S32" s="46" t="s">
        <v>33</v>
      </c>
      <c r="T32" s="46" t="s">
        <v>34</v>
      </c>
      <c r="U32" s="46" t="s">
        <v>35</v>
      </c>
    </row>
    <row r="33" spans="3:21" ht="14.25" thickBot="1">
      <c r="C33" t="s">
        <v>7</v>
      </c>
      <c r="E33" s="56">
        <f>IF(R11=4,0,INDEX(下水道料金表,用途,2))</f>
        <v>0</v>
      </c>
      <c r="F33" t="s">
        <v>12</v>
      </c>
      <c r="H33" t="s">
        <v>66</v>
      </c>
      <c r="Q33" s="51" t="s">
        <v>10</v>
      </c>
      <c r="R33" s="57">
        <f>INDEX(下水道料金表,用途,3)</f>
        <v>0</v>
      </c>
      <c r="S33" s="57">
        <f>INDEX(下水道料金表,用途,2)</f>
        <v>0</v>
      </c>
      <c r="T33" s="66"/>
      <c r="U33" s="67"/>
    </row>
    <row r="34" spans="3:21" ht="13.5">
      <c r="C34" t="s">
        <v>67</v>
      </c>
      <c r="E34" s="27">
        <f>SUM(I34:I41)</f>
        <v>55143</v>
      </c>
      <c r="F34" t="s">
        <v>12</v>
      </c>
      <c r="G34" t="s">
        <v>65</v>
      </c>
      <c r="H34" s="31">
        <f>R34</f>
        <v>1</v>
      </c>
      <c r="I34" s="32">
        <f aca="true" t="shared" si="6" ref="I34:I41">K34*M34</f>
        <v>330</v>
      </c>
      <c r="J34" s="33" t="s">
        <v>18</v>
      </c>
      <c r="K34" s="34">
        <f aca="true" t="shared" si="7" ref="K34:K41">IF(U34=0,0,U34)</f>
        <v>10</v>
      </c>
      <c r="L34" s="35" t="s">
        <v>13</v>
      </c>
      <c r="M34" s="34">
        <f aca="true" t="shared" si="8" ref="M34:M41">S34</f>
        <v>33</v>
      </c>
      <c r="N34" s="36" t="s">
        <v>14</v>
      </c>
      <c r="Q34" s="68" t="s">
        <v>11</v>
      </c>
      <c r="R34" s="58">
        <f>IF(ISBLANK('料金設定シート'!D17),"",'料金設定シート'!D17)</f>
        <v>1</v>
      </c>
      <c r="S34" s="57">
        <f>INDEX(下水道料金表,用途,4)</f>
        <v>33</v>
      </c>
      <c r="T34" s="59">
        <f aca="true" t="shared" si="9" ref="T34:T41">IF(AND(下水道算定水量&gt;=R34,R34&gt;=$R$33),1,0)</f>
        <v>1</v>
      </c>
      <c r="U34" s="59">
        <f aca="true" t="shared" si="10" ref="U34:U41">IF(T34=0,0,IF(T35=0,下水道算定水量-R34+1,R35-R34))</f>
        <v>10</v>
      </c>
    </row>
    <row r="35" spans="5:21" ht="13.5">
      <c r="E35" s="2"/>
      <c r="H35" s="37">
        <f aca="true" t="shared" si="11" ref="H35:H41">R35</f>
        <v>11</v>
      </c>
      <c r="I35" s="38">
        <f t="shared" si="6"/>
        <v>54813</v>
      </c>
      <c r="J35" s="39" t="s">
        <v>18</v>
      </c>
      <c r="K35" s="40">
        <f t="shared" si="7"/>
        <v>1661</v>
      </c>
      <c r="L35" s="3" t="s">
        <v>37</v>
      </c>
      <c r="M35" s="40">
        <f t="shared" si="8"/>
        <v>33</v>
      </c>
      <c r="N35" s="41" t="s">
        <v>14</v>
      </c>
      <c r="Q35" s="69"/>
      <c r="R35" s="58">
        <f>IF(ISBLANK('料金設定シート'!E17),"",'料金設定シート'!E17)</f>
        <v>11</v>
      </c>
      <c r="S35" s="57">
        <f>INDEX(下水道料金表,用途,5)</f>
        <v>33</v>
      </c>
      <c r="T35" s="59">
        <f t="shared" si="9"/>
        <v>1</v>
      </c>
      <c r="U35" s="59">
        <f t="shared" si="10"/>
        <v>1661</v>
      </c>
    </row>
    <row r="36" spans="8:21" ht="13.5">
      <c r="H36" s="37">
        <f t="shared" si="11"/>
      </c>
      <c r="I36" s="38">
        <f t="shared" si="6"/>
        <v>0</v>
      </c>
      <c r="J36" s="39" t="s">
        <v>18</v>
      </c>
      <c r="K36" s="40">
        <f t="shared" si="7"/>
        <v>0</v>
      </c>
      <c r="L36" s="3" t="s">
        <v>13</v>
      </c>
      <c r="M36" s="40">
        <f t="shared" si="8"/>
        <v>0</v>
      </c>
      <c r="N36" s="41" t="s">
        <v>14</v>
      </c>
      <c r="Q36" s="69"/>
      <c r="R36" s="58">
        <f>IF(ISBLANK('料金設定シート'!F17),"",'料金設定シート'!F17)</f>
      </c>
      <c r="S36" s="57">
        <f>INDEX(下水道料金表,用途,6)</f>
        <v>0</v>
      </c>
      <c r="T36" s="59">
        <f t="shared" si="9"/>
        <v>0</v>
      </c>
      <c r="U36" s="59">
        <f t="shared" si="10"/>
        <v>0</v>
      </c>
    </row>
    <row r="37" spans="8:21" ht="13.5">
      <c r="H37" s="37">
        <f t="shared" si="11"/>
      </c>
      <c r="I37" s="38">
        <f t="shared" si="6"/>
        <v>0</v>
      </c>
      <c r="J37" s="39" t="s">
        <v>18</v>
      </c>
      <c r="K37" s="40">
        <f t="shared" si="7"/>
        <v>0</v>
      </c>
      <c r="L37" s="3" t="s">
        <v>37</v>
      </c>
      <c r="M37" s="40">
        <f t="shared" si="8"/>
        <v>0</v>
      </c>
      <c r="N37" s="41" t="s">
        <v>14</v>
      </c>
      <c r="Q37" s="69"/>
      <c r="R37" s="58">
        <f>IF(ISBLANK('料金設定シート'!G17),"",'料金設定シート'!G17)</f>
      </c>
      <c r="S37" s="57">
        <f>INDEX(下水道料金表,用途,7)</f>
        <v>0</v>
      </c>
      <c r="T37" s="59">
        <f t="shared" si="9"/>
        <v>0</v>
      </c>
      <c r="U37" s="59">
        <f t="shared" si="10"/>
        <v>0</v>
      </c>
    </row>
    <row r="38" spans="8:21" ht="13.5">
      <c r="H38" s="37">
        <f t="shared" si="11"/>
      </c>
      <c r="I38" s="38">
        <f t="shared" si="6"/>
        <v>0</v>
      </c>
      <c r="J38" s="39" t="s">
        <v>18</v>
      </c>
      <c r="K38" s="40">
        <f t="shared" si="7"/>
        <v>0</v>
      </c>
      <c r="L38" s="3" t="s">
        <v>13</v>
      </c>
      <c r="M38" s="40">
        <f t="shared" si="8"/>
        <v>0</v>
      </c>
      <c r="N38" s="41" t="s">
        <v>14</v>
      </c>
      <c r="Q38" s="69"/>
      <c r="R38" s="58">
        <f>IF(ISBLANK('料金設定シート'!H17),"",'料金設定シート'!H17)</f>
      </c>
      <c r="S38" s="57">
        <f>INDEX(下水道料金表,用途,8)</f>
        <v>0</v>
      </c>
      <c r="T38" s="59">
        <f t="shared" si="9"/>
        <v>0</v>
      </c>
      <c r="U38" s="59">
        <f t="shared" si="10"/>
        <v>0</v>
      </c>
    </row>
    <row r="39" spans="8:21" ht="13.5">
      <c r="H39" s="37">
        <f t="shared" si="11"/>
      </c>
      <c r="I39" s="38">
        <f t="shared" si="6"/>
        <v>0</v>
      </c>
      <c r="J39" s="39" t="s">
        <v>18</v>
      </c>
      <c r="K39" s="40">
        <f t="shared" si="7"/>
        <v>0</v>
      </c>
      <c r="L39" s="3" t="s">
        <v>37</v>
      </c>
      <c r="M39" s="40">
        <f t="shared" si="8"/>
        <v>0</v>
      </c>
      <c r="N39" s="41" t="s">
        <v>14</v>
      </c>
      <c r="Q39" s="69"/>
      <c r="R39" s="58">
        <f>IF(ISBLANK('料金設定シート'!I17),"",'料金設定シート'!I17)</f>
      </c>
      <c r="S39" s="57">
        <f>INDEX(下水道料金表,用途,9)</f>
        <v>0</v>
      </c>
      <c r="T39" s="59">
        <f t="shared" si="9"/>
        <v>0</v>
      </c>
      <c r="U39" s="59">
        <f t="shared" si="10"/>
        <v>0</v>
      </c>
    </row>
    <row r="40" spans="8:21" ht="13.5">
      <c r="H40" s="37">
        <f t="shared" si="11"/>
      </c>
      <c r="I40" s="38">
        <f t="shared" si="6"/>
        <v>0</v>
      </c>
      <c r="J40" s="39" t="s">
        <v>18</v>
      </c>
      <c r="K40" s="40">
        <f t="shared" si="7"/>
        <v>0</v>
      </c>
      <c r="L40" s="3" t="s">
        <v>37</v>
      </c>
      <c r="M40" s="40">
        <f t="shared" si="8"/>
        <v>0</v>
      </c>
      <c r="N40" s="41" t="s">
        <v>14</v>
      </c>
      <c r="Q40" s="69"/>
      <c r="R40" s="58">
        <f>IF(ISBLANK('料金設定シート'!J17),"",'料金設定シート'!J17)</f>
      </c>
      <c r="S40" s="57">
        <f>INDEX(下水道料金表,用途,10)</f>
        <v>0</v>
      </c>
      <c r="T40" s="59">
        <f t="shared" si="9"/>
        <v>0</v>
      </c>
      <c r="U40" s="59">
        <f t="shared" si="10"/>
        <v>0</v>
      </c>
    </row>
    <row r="41" spans="8:21" ht="14.25" thickBot="1">
      <c r="H41" s="42">
        <f t="shared" si="11"/>
      </c>
      <c r="I41" s="43">
        <f t="shared" si="6"/>
        <v>0</v>
      </c>
      <c r="J41" s="44" t="s">
        <v>18</v>
      </c>
      <c r="K41" s="22">
        <f t="shared" si="7"/>
        <v>0</v>
      </c>
      <c r="L41" s="21" t="s">
        <v>57</v>
      </c>
      <c r="M41" s="22">
        <f t="shared" si="8"/>
        <v>0</v>
      </c>
      <c r="N41" s="45" t="s">
        <v>58</v>
      </c>
      <c r="Q41" s="70"/>
      <c r="R41" s="58">
        <f>IF(ISBLANK('料金設定シート'!K17),"",'料金設定シート'!K17)</f>
      </c>
      <c r="S41" s="57">
        <f>INDEX(下水道料金表,用途,11)</f>
        <v>0</v>
      </c>
      <c r="T41" s="59">
        <f t="shared" si="9"/>
        <v>0</v>
      </c>
      <c r="U41" s="59">
        <f t="shared" si="10"/>
        <v>0</v>
      </c>
    </row>
  </sheetData>
  <sheetProtection/>
  <mergeCells count="6">
    <mergeCell ref="T33:U33"/>
    <mergeCell ref="Q34:Q41"/>
    <mergeCell ref="J3:O3"/>
    <mergeCell ref="A3:I3"/>
    <mergeCell ref="Q22:Q29"/>
    <mergeCell ref="T21:U21"/>
  </mergeCells>
  <printOptions horizontalCentered="1"/>
  <pageMargins left="0.7874015748031497" right="0.7874015748031497" top="0.46" bottom="0.4" header="0.33" footer="0.29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7.25390625" style="0" customWidth="1"/>
    <col min="14" max="14" width="17.375" style="0" bestFit="1" customWidth="1"/>
    <col min="16" max="16" width="17.25390625" style="0" bestFit="1" customWidth="1"/>
    <col min="17" max="17" width="5.50390625" style="0" customWidth="1"/>
  </cols>
  <sheetData>
    <row r="1" ht="17.25">
      <c r="A1" s="62" t="s">
        <v>76</v>
      </c>
    </row>
    <row r="2" ht="15" thickBot="1">
      <c r="A2" s="1" t="s">
        <v>39</v>
      </c>
    </row>
    <row r="3" spans="1:13" ht="14.25" thickBot="1">
      <c r="A3" s="77" t="s">
        <v>4</v>
      </c>
      <c r="B3" s="79" t="s">
        <v>7</v>
      </c>
      <c r="C3" s="79" t="s">
        <v>10</v>
      </c>
      <c r="D3" s="81" t="s">
        <v>8</v>
      </c>
      <c r="E3" s="82"/>
      <c r="F3" s="82"/>
      <c r="G3" s="82"/>
      <c r="H3" s="82"/>
      <c r="I3" s="82"/>
      <c r="J3" s="82"/>
      <c r="K3" s="83"/>
      <c r="M3" t="s">
        <v>24</v>
      </c>
    </row>
    <row r="4" spans="1:14" ht="15" thickBot="1" thickTop="1">
      <c r="A4" s="78"/>
      <c r="B4" s="80"/>
      <c r="C4" s="80"/>
      <c r="D4" s="47">
        <v>1</v>
      </c>
      <c r="E4" s="47">
        <v>11</v>
      </c>
      <c r="F4" s="47">
        <v>16</v>
      </c>
      <c r="G4" s="47">
        <v>51</v>
      </c>
      <c r="H4" s="47">
        <v>101</v>
      </c>
      <c r="I4" s="47">
        <v>201</v>
      </c>
      <c r="J4" s="47">
        <v>301</v>
      </c>
      <c r="K4" s="48"/>
      <c r="M4" s="24" t="s">
        <v>25</v>
      </c>
      <c r="N4" s="24" t="s">
        <v>26</v>
      </c>
    </row>
    <row r="5" spans="1:14" ht="15" thickBot="1" thickTop="1">
      <c r="A5" s="49" t="s">
        <v>23</v>
      </c>
      <c r="B5" s="50">
        <v>1650</v>
      </c>
      <c r="C5" s="50">
        <v>10</v>
      </c>
      <c r="D5" s="50">
        <v>0</v>
      </c>
      <c r="E5" s="50">
        <v>176</v>
      </c>
      <c r="F5" s="50">
        <v>176</v>
      </c>
      <c r="G5" s="51">
        <v>187</v>
      </c>
      <c r="H5" s="50">
        <v>198</v>
      </c>
      <c r="I5" s="50">
        <v>220</v>
      </c>
      <c r="J5" s="50">
        <v>220</v>
      </c>
      <c r="K5" s="48"/>
      <c r="M5" s="25" t="s">
        <v>27</v>
      </c>
      <c r="N5" s="26">
        <v>110</v>
      </c>
    </row>
    <row r="6" spans="1:14" ht="15" thickBot="1" thickTop="1">
      <c r="A6" s="49" t="s">
        <v>68</v>
      </c>
      <c r="B6" s="50">
        <v>2640</v>
      </c>
      <c r="C6" s="50">
        <v>15</v>
      </c>
      <c r="D6" s="50">
        <v>0</v>
      </c>
      <c r="E6" s="50">
        <v>0</v>
      </c>
      <c r="F6" s="50">
        <v>176</v>
      </c>
      <c r="G6" s="50">
        <v>187</v>
      </c>
      <c r="H6" s="50">
        <v>198</v>
      </c>
      <c r="I6" s="50">
        <v>220</v>
      </c>
      <c r="J6" s="50">
        <v>242</v>
      </c>
      <c r="K6" s="48"/>
      <c r="M6" s="25" t="s">
        <v>28</v>
      </c>
      <c r="N6" s="26">
        <v>209</v>
      </c>
    </row>
    <row r="7" spans="1:14" ht="15" thickBot="1" thickTop="1">
      <c r="A7" s="49" t="s">
        <v>5</v>
      </c>
      <c r="B7" s="50">
        <v>8800</v>
      </c>
      <c r="C7" s="50">
        <v>50</v>
      </c>
      <c r="D7" s="50">
        <v>0</v>
      </c>
      <c r="E7" s="50">
        <v>0</v>
      </c>
      <c r="F7" s="50">
        <v>0</v>
      </c>
      <c r="G7" s="50">
        <v>176</v>
      </c>
      <c r="H7" s="50">
        <v>176</v>
      </c>
      <c r="I7" s="50">
        <v>176</v>
      </c>
      <c r="J7" s="50">
        <v>176</v>
      </c>
      <c r="K7" s="48"/>
      <c r="M7" s="25" t="s">
        <v>29</v>
      </c>
      <c r="N7" s="26">
        <v>220</v>
      </c>
    </row>
    <row r="8" spans="1:14" ht="15" thickBot="1" thickTop="1">
      <c r="A8" s="49" t="s">
        <v>73</v>
      </c>
      <c r="B8" s="50">
        <v>8800</v>
      </c>
      <c r="C8" s="50">
        <v>50</v>
      </c>
      <c r="D8" s="50">
        <v>0</v>
      </c>
      <c r="E8" s="50">
        <v>0</v>
      </c>
      <c r="F8" s="50">
        <v>0</v>
      </c>
      <c r="G8" s="50">
        <v>187</v>
      </c>
      <c r="H8" s="50">
        <v>198</v>
      </c>
      <c r="I8" s="50">
        <v>220</v>
      </c>
      <c r="J8" s="50">
        <v>220</v>
      </c>
      <c r="K8" s="48"/>
      <c r="M8" s="25" t="s">
        <v>30</v>
      </c>
      <c r="N8" s="26">
        <v>352</v>
      </c>
    </row>
    <row r="9" spans="1:14" ht="15" thickBot="1" thickTop="1">
      <c r="A9" s="49" t="s">
        <v>74</v>
      </c>
      <c r="B9" s="50">
        <v>8800</v>
      </c>
      <c r="C9" s="50">
        <v>50</v>
      </c>
      <c r="D9" s="50">
        <v>0</v>
      </c>
      <c r="E9" s="50">
        <v>0</v>
      </c>
      <c r="F9" s="50">
        <v>0</v>
      </c>
      <c r="G9" s="50">
        <v>187</v>
      </c>
      <c r="H9" s="50">
        <v>198</v>
      </c>
      <c r="I9" s="50">
        <v>220</v>
      </c>
      <c r="J9" s="50">
        <v>220</v>
      </c>
      <c r="K9" s="48"/>
      <c r="M9" s="25" t="s">
        <v>31</v>
      </c>
      <c r="N9" s="26">
        <v>407</v>
      </c>
    </row>
    <row r="10" spans="1:14" ht="15" thickBot="1" thickTop="1">
      <c r="A10" s="49" t="s">
        <v>69</v>
      </c>
      <c r="B10" s="50">
        <v>8800</v>
      </c>
      <c r="C10" s="50">
        <v>50</v>
      </c>
      <c r="D10" s="50">
        <v>0</v>
      </c>
      <c r="E10" s="50">
        <v>0</v>
      </c>
      <c r="F10" s="50">
        <v>0</v>
      </c>
      <c r="G10" s="50">
        <v>187</v>
      </c>
      <c r="H10" s="50">
        <v>198</v>
      </c>
      <c r="I10" s="50">
        <v>220</v>
      </c>
      <c r="J10" s="50">
        <v>220</v>
      </c>
      <c r="K10" s="48"/>
      <c r="M10" s="25" t="s">
        <v>32</v>
      </c>
      <c r="N10" s="26">
        <v>2442</v>
      </c>
    </row>
    <row r="11" spans="1:14" ht="15" thickBot="1" thickTop="1">
      <c r="A11" s="49" t="s">
        <v>70</v>
      </c>
      <c r="B11" s="50">
        <v>0</v>
      </c>
      <c r="C11" s="50">
        <v>0</v>
      </c>
      <c r="D11" s="50">
        <v>319</v>
      </c>
      <c r="E11" s="50">
        <v>319</v>
      </c>
      <c r="F11" s="50">
        <v>319</v>
      </c>
      <c r="G11" s="50">
        <v>319</v>
      </c>
      <c r="H11" s="50">
        <v>319</v>
      </c>
      <c r="I11" s="50">
        <v>319</v>
      </c>
      <c r="J11" s="50">
        <v>319</v>
      </c>
      <c r="K11" s="48"/>
      <c r="M11" s="25" t="s">
        <v>55</v>
      </c>
      <c r="N11" s="26">
        <v>3146</v>
      </c>
    </row>
    <row r="12" spans="1:14" ht="15" thickBot="1" thickTop="1">
      <c r="A12" s="52" t="s">
        <v>71</v>
      </c>
      <c r="B12" s="53">
        <v>0</v>
      </c>
      <c r="C12" s="53">
        <v>0</v>
      </c>
      <c r="D12" s="53">
        <v>1100</v>
      </c>
      <c r="E12" s="53">
        <v>1100</v>
      </c>
      <c r="F12" s="53">
        <v>1100</v>
      </c>
      <c r="G12" s="53">
        <v>1100</v>
      </c>
      <c r="H12" s="53">
        <v>1100</v>
      </c>
      <c r="I12" s="53">
        <v>1100</v>
      </c>
      <c r="J12" s="53">
        <v>1100</v>
      </c>
      <c r="K12" s="54"/>
      <c r="M12" s="25"/>
      <c r="N12" s="26"/>
    </row>
    <row r="13" spans="2:6" ht="13.5">
      <c r="B13" s="23"/>
      <c r="C13" s="23"/>
      <c r="D13" s="23"/>
      <c r="E13" s="23"/>
      <c r="F13" s="23"/>
    </row>
    <row r="15" ht="15" thickBot="1">
      <c r="A15" s="1" t="s">
        <v>40</v>
      </c>
    </row>
    <row r="16" spans="1:11" ht="13.5">
      <c r="A16" s="77" t="s">
        <v>4</v>
      </c>
      <c r="B16" s="79" t="s">
        <v>7</v>
      </c>
      <c r="C16" s="79" t="s">
        <v>10</v>
      </c>
      <c r="D16" s="81" t="s">
        <v>8</v>
      </c>
      <c r="E16" s="82"/>
      <c r="F16" s="82"/>
      <c r="G16" s="82"/>
      <c r="H16" s="82"/>
      <c r="I16" s="82"/>
      <c r="J16" s="82"/>
      <c r="K16" s="83"/>
    </row>
    <row r="17" spans="1:16" ht="14.25" thickBot="1">
      <c r="A17" s="78"/>
      <c r="B17" s="80"/>
      <c r="C17" s="80"/>
      <c r="D17" s="47">
        <v>1</v>
      </c>
      <c r="E17" s="47">
        <v>11</v>
      </c>
      <c r="F17" s="47"/>
      <c r="G17" s="47"/>
      <c r="H17" s="47"/>
      <c r="I17" s="47"/>
      <c r="J17" s="47"/>
      <c r="K17" s="48"/>
      <c r="M17" t="s">
        <v>44</v>
      </c>
      <c r="P17" t="s">
        <v>53</v>
      </c>
    </row>
    <row r="18" spans="1:17" ht="15" thickBot="1" thickTop="1">
      <c r="A18" s="49" t="s">
        <v>23</v>
      </c>
      <c r="B18" s="50">
        <v>1650</v>
      </c>
      <c r="C18" s="50">
        <v>10</v>
      </c>
      <c r="D18" s="50">
        <v>0</v>
      </c>
      <c r="E18" s="50">
        <v>165</v>
      </c>
      <c r="F18" s="50"/>
      <c r="G18" s="51"/>
      <c r="H18" s="50"/>
      <c r="I18" s="50"/>
      <c r="J18" s="50"/>
      <c r="K18" s="48"/>
      <c r="M18" s="24" t="s">
        <v>45</v>
      </c>
      <c r="N18" s="55">
        <v>1</v>
      </c>
      <c r="P18" s="30">
        <v>9</v>
      </c>
      <c r="Q18" t="s">
        <v>54</v>
      </c>
    </row>
    <row r="19" spans="1:14" ht="15" thickBot="1" thickTop="1">
      <c r="A19" s="49" t="s">
        <v>68</v>
      </c>
      <c r="B19" s="50">
        <v>1650</v>
      </c>
      <c r="C19" s="50">
        <v>10</v>
      </c>
      <c r="D19" s="50">
        <v>0</v>
      </c>
      <c r="E19" s="50">
        <v>165</v>
      </c>
      <c r="F19" s="50"/>
      <c r="G19" s="50"/>
      <c r="H19" s="50"/>
      <c r="I19" s="50"/>
      <c r="J19" s="50"/>
      <c r="K19" s="48"/>
      <c r="M19" s="24" t="s">
        <v>46</v>
      </c>
      <c r="N19" s="55">
        <v>2</v>
      </c>
    </row>
    <row r="20" spans="1:14" ht="15" thickBot="1" thickTop="1">
      <c r="A20" s="49" t="s">
        <v>5</v>
      </c>
      <c r="B20" s="50">
        <v>0</v>
      </c>
      <c r="C20" s="50">
        <v>0</v>
      </c>
      <c r="D20" s="50">
        <v>33</v>
      </c>
      <c r="E20" s="50">
        <v>33</v>
      </c>
      <c r="F20" s="50"/>
      <c r="G20" s="50"/>
      <c r="H20" s="50"/>
      <c r="I20" s="50"/>
      <c r="J20" s="50"/>
      <c r="K20" s="48"/>
      <c r="M20" s="24" t="s">
        <v>47</v>
      </c>
      <c r="N20" s="55">
        <v>3</v>
      </c>
    </row>
    <row r="21" spans="1:14" ht="15" thickBot="1" thickTop="1">
      <c r="A21" s="49" t="s">
        <v>73</v>
      </c>
      <c r="B21" s="50">
        <v>1650</v>
      </c>
      <c r="C21" s="50">
        <v>10</v>
      </c>
      <c r="D21" s="50">
        <v>0</v>
      </c>
      <c r="E21" s="50">
        <v>165</v>
      </c>
      <c r="F21" s="50"/>
      <c r="G21" s="50"/>
      <c r="H21" s="50"/>
      <c r="I21" s="50"/>
      <c r="J21" s="50"/>
      <c r="K21" s="48"/>
      <c r="M21" s="24" t="s">
        <v>51</v>
      </c>
      <c r="N21" s="55">
        <v>4</v>
      </c>
    </row>
    <row r="22" spans="1:11" ht="14.25" thickTop="1">
      <c r="A22" s="49" t="s">
        <v>74</v>
      </c>
      <c r="B22" s="50">
        <v>1650</v>
      </c>
      <c r="C22" s="50">
        <v>10</v>
      </c>
      <c r="D22" s="50">
        <v>0</v>
      </c>
      <c r="E22" s="50">
        <v>165</v>
      </c>
      <c r="F22" s="50"/>
      <c r="G22" s="50"/>
      <c r="H22" s="50"/>
      <c r="I22" s="50"/>
      <c r="J22" s="50"/>
      <c r="K22" s="48"/>
    </row>
    <row r="23" spans="1:11" ht="13.5">
      <c r="A23" s="49" t="s">
        <v>69</v>
      </c>
      <c r="B23" s="50">
        <v>1650</v>
      </c>
      <c r="C23" s="50">
        <v>10</v>
      </c>
      <c r="D23" s="50">
        <v>0</v>
      </c>
      <c r="E23" s="50">
        <v>165</v>
      </c>
      <c r="F23" s="50"/>
      <c r="G23" s="50"/>
      <c r="H23" s="50"/>
      <c r="I23" s="50"/>
      <c r="J23" s="50"/>
      <c r="K23" s="48"/>
    </row>
    <row r="24" spans="1:11" ht="13.5">
      <c r="A24" s="49" t="s">
        <v>70</v>
      </c>
      <c r="B24" s="50">
        <v>1650</v>
      </c>
      <c r="C24" s="50">
        <v>10</v>
      </c>
      <c r="D24" s="50">
        <v>0</v>
      </c>
      <c r="E24" s="50">
        <v>165</v>
      </c>
      <c r="F24" s="50"/>
      <c r="G24" s="50"/>
      <c r="H24" s="50"/>
      <c r="I24" s="50"/>
      <c r="J24" s="50"/>
      <c r="K24" s="48"/>
    </row>
    <row r="25" spans="1:11" ht="14.25" thickBo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4"/>
    </row>
  </sheetData>
  <sheetProtection/>
  <mergeCells count="8">
    <mergeCell ref="A16:A17"/>
    <mergeCell ref="B16:B17"/>
    <mergeCell ref="C16:C17"/>
    <mergeCell ref="D16:K16"/>
    <mergeCell ref="B3:B4"/>
    <mergeCell ref="C3:C4"/>
    <mergeCell ref="A3:A4"/>
    <mergeCell ref="D3:K3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上下水道課</Manager>
  <Company>石川県志賀町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yamauchi</dc:creator>
  <cp:keywords/>
  <dc:description/>
  <cp:lastModifiedBy>shika</cp:lastModifiedBy>
  <cp:lastPrinted>2019-07-03T06:04:31Z</cp:lastPrinted>
  <dcterms:created xsi:type="dcterms:W3CDTF">2002-09-09T23:33:33Z</dcterms:created>
  <dcterms:modified xsi:type="dcterms:W3CDTF">2019-09-27T04:17:20Z</dcterms:modified>
  <cp:category/>
  <cp:version/>
  <cp:contentType/>
  <cp:contentStatus/>
</cp:coreProperties>
</file>